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<sst xmlns="http://schemas.openxmlformats.org/spreadsheetml/2006/main" count="77" uniqueCount="53">
  <si>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Title</t>
  </si>
  <si>
    <t>S: (bits)</t>
  </si>
  <si>
    <t>pass-word length</t>
  </si>
  <si>
    <t>pass-word alpha-bet size</t>
  </si>
  <si>
    <t>S: total space</t>
  </si>
  <si>
    <t>L: maximum lifetime (years)</t>
  </si>
  <si>
    <t>OK P</t>
  </si>
  <si>
    <t>r: Guess rate/second</t>
  </si>
  <si>
    <t>R: Guess rate/yr</t>
  </si>
  <si>
    <t>space searched in target lifetime</t>
  </si>
  <si>
    <t>search space (bits)</t>
  </si>
  <si>
    <t>P: prob(successful guess)</t>
  </si>
  <si>
    <t>Cracked in (days)</t>
  </si>
  <si>
    <t>Change frequency (days)</t>
  </si>
  <si>
    <t>Comments</t>
  </si>
  <si>
    <t>300 baud</t>
  </si>
  <si>
    <t>300 baud, half year</t>
  </si>
  <si>
    <t>1200 baud</t>
  </si>
  <si>
    <t>disk</t>
  </si>
  <si>
    <t>slow crack</t>
  </si>
  <si>
    <t>change in seconds</t>
  </si>
  <si>
    <t>GPU crack</t>
  </si>
  <si>
    <t>cracked in 7 minutes, change every 4 milliseconds</t>
  </si>
  <si>
    <t>cpu, ALPHAnum</t>
  </si>
  <si>
    <t>seconds</t>
  </si>
  <si>
    <t>cpu, alphanum</t>
  </si>
  <si>
    <t>cpu, EON, 8</t>
  </si>
  <si>
    <t>cpu, EON, 12</t>
  </si>
  <si>
    <t>cpu, EON, 11</t>
  </si>
  <si>
    <t>cpu, EON, 15</t>
  </si>
  <si>
    <t>us</t>
  </si>
  <si>
    <t>GPU, ALPHAnum</t>
  </si>
  <si>
    <t>GPU, alphanum</t>
  </si>
  <si>
    <t>GPU, EON, 8</t>
  </si>
  <si>
    <t>GPU, EON, 12</t>
  </si>
  <si>
    <t>GPU, EON, 11</t>
  </si>
  <si>
    <t>GPU, EON, 15</t>
  </si>
  <si>
    <t>S</t>
  </si>
  <si>
    <t>7 billion trials/seconds</t>
  </si>
  <si>
    <t>10,000,000 trials/second</t>
  </si>
  <si>
    <t>Scheme</t>
  </si>
  <si>
    <t xml:space="preserve">Cracked in    </t>
  </si>
  <si>
    <t>Change time</t>
  </si>
  <si>
    <t>8 character, full alphanumeric</t>
  </si>
  <si>
    <t>mins.</t>
  </si>
  <si>
    <t>ms.</t>
  </si>
  <si>
    <t>days</t>
  </si>
  <si>
    <t>sec.</t>
  </si>
  <si>
    <t>8 character, EoN</t>
  </si>
  <si>
    <t>years</t>
  </si>
  <si>
    <t>11 character, EoN</t>
  </si>
  <si>
    <t>13 character, full alphanumeric</t>
  </si>
  <si>
    <t>12 character, Eye-of-newt</t>
  </si>
</sst>
</file>

<file path=xl/styles.xml><?xml version="1.0" encoding="utf-8"?>
<styleSheet xmlns="http://schemas.openxmlformats.org/spreadsheetml/2006/main">
  <numFmts count="6">
    <numFmt numFmtId="59" formatCode="0.0"/>
    <numFmt numFmtId="60" formatCode="0E+00"/>
    <numFmt numFmtId="61" formatCode="#,##0.0"/>
    <numFmt numFmtId="62" formatCode="0.000E+00"/>
    <numFmt numFmtId="63" formatCode="0.0E+00"/>
    <numFmt numFmtId="64" formatCode="#,##0.00000"/>
  </numFmts>
  <fonts count="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6"/>
      <color indexed="9"/>
      <name val="Helvetica Neue"/>
      <family val="0"/>
    </font>
    <font>
      <b/>
      <sz val="10"/>
      <color indexed="9"/>
      <name val="Helvetica Neue"/>
      <family val="0"/>
    </font>
    <font>
      <sz val="16"/>
      <color indexed="9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vertical="top"/>
    </xf>
    <xf numFmtId="59" fontId="4" fillId="3" borderId="1" xfId="0" applyNumberFormat="1" applyFont="1" applyFill="1" applyBorder="1" applyAlignment="1">
      <alignment vertical="top"/>
    </xf>
    <xf numFmtId="11" fontId="4" fillId="3" borderId="1" xfId="0" applyNumberFormat="1" applyFont="1" applyFill="1" applyBorder="1" applyAlignment="1">
      <alignment vertical="top"/>
    </xf>
    <xf numFmtId="60" fontId="4" fillId="3" borderId="1" xfId="0" applyNumberFormat="1" applyFont="1" applyFill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3" fontId="4" fillId="3" borderId="1" xfId="0" applyNumberFormat="1" applyFont="1" applyFill="1" applyBorder="1" applyAlignment="1">
      <alignment vertical="top"/>
    </xf>
    <xf numFmtId="61" fontId="4" fillId="3" borderId="1" xfId="0" applyNumberFormat="1" applyFont="1" applyFill="1" applyBorder="1" applyAlignment="1">
      <alignment vertical="top"/>
    </xf>
    <xf numFmtId="62" fontId="4" fillId="3" borderId="1" xfId="0" applyNumberFormat="1" applyFont="1" applyFill="1" applyBorder="1" applyAlignment="1">
      <alignment vertical="top"/>
    </xf>
    <xf numFmtId="63" fontId="4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64" fontId="4" fillId="3" borderId="1" xfId="0" applyNumberFormat="1" applyFont="1" applyFill="1" applyBorder="1" applyAlignment="1">
      <alignment vertical="top"/>
    </xf>
    <xf numFmtId="4" fontId="1" fillId="3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i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.796875" style="1" customWidth="1"/>
    <col min="2" max="2" width="34" style="1" customWidth="1"/>
    <col min="3" max="3" width="5.796875" style="1" customWidth="1"/>
    <col min="4" max="4" width="11.796875" style="1" customWidth="1"/>
    <col min="5" max="5" width="9.19921875" style="1" customWidth="1"/>
    <col min="6" max="6" width="12.5" style="1" customWidth="1"/>
    <col min="7" max="7" width="7.5" style="1" customWidth="1"/>
    <col min="8" max="8" width="13.09765625" style="1" customWidth="1"/>
    <col min="9" max="9" width="6.69921875" style="1" customWidth="1"/>
    <col min="10" max="10" width="10.296875" style="1" customWidth="1"/>
    <col min="11" max="11" width="9.3984375" style="1" customWidth="1"/>
    <col min="12" max="12" width="14" style="1" customWidth="1"/>
    <col min="13" max="13" width="9.3984375" style="1" customWidth="1"/>
    <col min="14" max="14" width="12.8984375" style="1" customWidth="1"/>
    <col min="15" max="15" width="15.09765625" style="1" customWidth="1"/>
    <col min="16" max="16" width="14.3984375" style="1" customWidth="1"/>
    <col min="17" max="17" width="22.796875" style="1" customWidth="1"/>
    <col min="18" max="18" width="15.09765625" style="1" customWidth="1"/>
    <col min="19" max="256" width="10.296875" style="1" customWidth="1"/>
  </cols>
  <sheetData>
    <row r="1" spans="1:24" ht="78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/>
      <c r="S1" s="3"/>
      <c r="T1" s="3"/>
      <c r="U1" s="3"/>
      <c r="V1" s="3"/>
      <c r="W1" s="3"/>
      <c r="X1" s="3"/>
    </row>
    <row r="2" spans="1:24" ht="21">
      <c r="A2" s="4"/>
      <c r="B2" s="5" t="s">
        <v>15</v>
      </c>
      <c r="C2" s="6">
        <f>G2</f>
        <v>37.60351774512874</v>
      </c>
      <c r="D2" s="5">
        <v>8</v>
      </c>
      <c r="E2" s="5">
        <v>26</v>
      </c>
      <c r="F2" s="7">
        <f>E2^D2</f>
        <v>208827064576</v>
      </c>
      <c r="G2" s="6">
        <f>LOG(F2)/LOG(2)</f>
        <v>37.60351774512874</v>
      </c>
      <c r="H2" s="5">
        <v>1</v>
      </c>
      <c r="I2" s="8">
        <f>0.000001</f>
        <v>1E-06</v>
      </c>
      <c r="J2" s="9">
        <f>8.5/60</f>
        <v>0.14166666666666666</v>
      </c>
      <c r="K2" s="10">
        <f>J2*3600*24*365</f>
        <v>4467600</v>
      </c>
      <c r="L2" s="10">
        <f>H2*K2</f>
        <v>4467600</v>
      </c>
      <c r="M2" s="11">
        <f>LOG(L2)/LOG(2)</f>
        <v>22.091068591347398</v>
      </c>
      <c r="N2" s="12">
        <f>L2/F2</f>
        <v>2.1393778670743478E-05</v>
      </c>
      <c r="O2" s="13">
        <f>(F2/L2)*365</f>
        <v>17061034.6875817</v>
      </c>
      <c r="P2" s="9">
        <f>I2*O2</f>
        <v>17.0610346875817</v>
      </c>
      <c r="Q2" s="5"/>
      <c r="R2" s="5"/>
      <c r="S2" s="14"/>
      <c r="T2" s="14"/>
      <c r="U2" s="14"/>
      <c r="V2" s="14"/>
      <c r="W2" s="14"/>
      <c r="X2" s="14"/>
    </row>
    <row r="3" spans="1:24" ht="21">
      <c r="A3" s="4"/>
      <c r="B3" s="5" t="s">
        <v>16</v>
      </c>
      <c r="C3" s="6">
        <f>G3</f>
        <v>37.60351774512874</v>
      </c>
      <c r="D3" s="5">
        <v>8</v>
      </c>
      <c r="E3" s="5">
        <v>26</v>
      </c>
      <c r="F3" s="7">
        <f>E3^D3</f>
        <v>208827064576</v>
      </c>
      <c r="G3" s="6">
        <f>LOG(F3)/LOG(2)</f>
        <v>37.60351774512874</v>
      </c>
      <c r="H3" s="5">
        <v>0.5</v>
      </c>
      <c r="I3" s="8">
        <f>0.000001</f>
        <v>1E-06</v>
      </c>
      <c r="J3" s="9">
        <f>8.5/60</f>
        <v>0.14166666666666666</v>
      </c>
      <c r="K3" s="10">
        <f>J3*3600*24*365</f>
        <v>4467600</v>
      </c>
      <c r="L3" s="10">
        <f>H3*K3</f>
        <v>2233800</v>
      </c>
      <c r="M3" s="11">
        <f>LOG(L3)/LOG(2)</f>
        <v>21.091068591347398</v>
      </c>
      <c r="N3" s="12">
        <f>L3/F3</f>
        <v>1.0696889335371739E-05</v>
      </c>
      <c r="O3" s="13">
        <f>(F3/L3)*365</f>
        <v>34122069.3751634</v>
      </c>
      <c r="P3" s="9">
        <f>I3*O3</f>
        <v>34.1220693751634</v>
      </c>
      <c r="Q3" s="5"/>
      <c r="R3" s="5"/>
      <c r="S3" s="14"/>
      <c r="T3" s="14"/>
      <c r="U3" s="14"/>
      <c r="V3" s="14"/>
      <c r="W3" s="14"/>
      <c r="X3" s="14"/>
    </row>
    <row r="4" spans="1:24" ht="21">
      <c r="A4" s="4"/>
      <c r="B4" s="5" t="s">
        <v>15</v>
      </c>
      <c r="C4" s="6">
        <f>G4</f>
        <v>42.30395746326983</v>
      </c>
      <c r="D4" s="5">
        <v>9</v>
      </c>
      <c r="E4" s="5">
        <v>26</v>
      </c>
      <c r="F4" s="7">
        <f>E4^D4</f>
        <v>5429503678976</v>
      </c>
      <c r="G4" s="6">
        <f>LOG(F4)/LOG(2)</f>
        <v>42.30395746326983</v>
      </c>
      <c r="H4" s="5">
        <v>1</v>
      </c>
      <c r="I4" s="8">
        <f>0.000001</f>
        <v>1E-06</v>
      </c>
      <c r="J4" s="9">
        <f>8.5/60</f>
        <v>0.14166666666666666</v>
      </c>
      <c r="K4" s="10">
        <f>J4*3600*24*365</f>
        <v>4467600</v>
      </c>
      <c r="L4" s="10">
        <f>H4*K4</f>
        <v>4467600</v>
      </c>
      <c r="M4" s="11">
        <f>LOG(L4)/LOG(2)</f>
        <v>22.091068591347398</v>
      </c>
      <c r="N4" s="12">
        <f>L4/F4</f>
        <v>8.228376411824415E-07</v>
      </c>
      <c r="O4" s="13">
        <f>(F4/L4)*365</f>
        <v>443586901.8771242</v>
      </c>
      <c r="P4" s="9">
        <f>I4*O4</f>
        <v>443.58690187712415</v>
      </c>
      <c r="Q4" s="5"/>
      <c r="R4" s="5"/>
      <c r="S4" s="14"/>
      <c r="T4" s="14"/>
      <c r="U4" s="14"/>
      <c r="V4" s="14"/>
      <c r="W4" s="14"/>
      <c r="X4" s="14"/>
    </row>
    <row r="5" spans="1:24" ht="21">
      <c r="A5" s="4"/>
      <c r="B5" s="5" t="s">
        <v>17</v>
      </c>
      <c r="C5" s="6">
        <f>G5</f>
        <v>41.3594000115385</v>
      </c>
      <c r="D5" s="5">
        <v>8</v>
      </c>
      <c r="E5" s="5">
        <v>36</v>
      </c>
      <c r="F5" s="7">
        <f>E5^D5</f>
        <v>2821109907456</v>
      </c>
      <c r="G5" s="6">
        <f>LOG(F5)/LOG(2)</f>
        <v>41.3594000115385</v>
      </c>
      <c r="H5" s="5">
        <v>1</v>
      </c>
      <c r="I5" s="8">
        <f>0.000001</f>
        <v>1E-06</v>
      </c>
      <c r="J5" s="9">
        <f>14/60</f>
        <v>0.23333333333333334</v>
      </c>
      <c r="K5" s="10">
        <f>J5*3600*24*365</f>
        <v>7358400</v>
      </c>
      <c r="L5" s="10">
        <f>H5*K5</f>
        <v>7358400</v>
      </c>
      <c r="M5" s="11">
        <f>LOG(L5)/LOG(2)</f>
        <v>22.810960672154657</v>
      </c>
      <c r="N5" s="12">
        <f>L5/F5</f>
        <v>2.608335102631859E-06</v>
      </c>
      <c r="O5" s="13">
        <f>(F5/L5)*365</f>
        <v>139936007.3142857</v>
      </c>
      <c r="P5" s="9">
        <f>I5*O5</f>
        <v>139.9360073142857</v>
      </c>
      <c r="Q5" s="5"/>
      <c r="R5" s="5"/>
      <c r="S5" s="14"/>
      <c r="T5" s="14"/>
      <c r="U5" s="14"/>
      <c r="V5" s="14"/>
      <c r="W5" s="14"/>
      <c r="X5" s="14"/>
    </row>
    <row r="6" spans="1:24" ht="21">
      <c r="A6" s="4"/>
      <c r="B6" s="5" t="s">
        <v>18</v>
      </c>
      <c r="C6" s="6">
        <f>G6</f>
        <v>41.3594000115385</v>
      </c>
      <c r="D6" s="5">
        <v>8</v>
      </c>
      <c r="E6" s="5">
        <v>36</v>
      </c>
      <c r="F6" s="7">
        <f>E6^D6</f>
        <v>2821109907456</v>
      </c>
      <c r="G6" s="6">
        <f>LOG(F6)/LOG(2)</f>
        <v>41.3594000115385</v>
      </c>
      <c r="H6" s="5">
        <v>1</v>
      </c>
      <c r="I6" s="8">
        <f>0.000001</f>
        <v>1E-06</v>
      </c>
      <c r="J6" s="15">
        <v>1000</v>
      </c>
      <c r="K6" s="13">
        <f>J6*3600*24*365</f>
        <v>31536000000</v>
      </c>
      <c r="L6" s="13">
        <f>H6*K6</f>
        <v>31536000000</v>
      </c>
      <c r="M6" s="11">
        <f>LOG(L6)/LOG(2)</f>
        <v>34.87628063036767</v>
      </c>
      <c r="N6" s="12">
        <f>L6/F6</f>
        <v>0.011178579011279395</v>
      </c>
      <c r="O6" s="10">
        <f>(F6/L6)*365</f>
        <v>32651.73504</v>
      </c>
      <c r="P6" s="9">
        <f>I6*O6</f>
        <v>0.03265173504</v>
      </c>
      <c r="Q6" s="5"/>
      <c r="R6" s="5"/>
      <c r="S6" s="14"/>
      <c r="T6" s="14"/>
      <c r="U6" s="14"/>
      <c r="V6" s="14"/>
      <c r="W6" s="14"/>
      <c r="X6" s="14"/>
    </row>
    <row r="7" spans="1:24" ht="21">
      <c r="A7" s="4"/>
      <c r="B7" s="5"/>
      <c r="C7" s="14"/>
      <c r="D7" s="5"/>
      <c r="E7" s="5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4"/>
      <c r="T7" s="14"/>
      <c r="U7" s="14"/>
      <c r="V7" s="14"/>
      <c r="W7" s="14"/>
      <c r="X7" s="14"/>
    </row>
    <row r="8" spans="1:24" ht="21">
      <c r="A8" s="4"/>
      <c r="B8" s="5" t="s">
        <v>19</v>
      </c>
      <c r="C8" s="6">
        <f>G8</f>
        <v>41.3594000115385</v>
      </c>
      <c r="D8" s="5">
        <v>8</v>
      </c>
      <c r="E8" s="5">
        <v>36</v>
      </c>
      <c r="F8" s="7">
        <f>E8^D8</f>
        <v>2821109907456</v>
      </c>
      <c r="G8" s="6">
        <f>LOG(F8)/LOG(2)</f>
        <v>41.3594000115385</v>
      </c>
      <c r="H8" s="5">
        <v>1</v>
      </c>
      <c r="I8" s="8">
        <f>0.000001</f>
        <v>1E-06</v>
      </c>
      <c r="J8" s="5">
        <v>7000000</v>
      </c>
      <c r="K8" s="7">
        <f>J8*3600*24*365</f>
        <v>220752000000000</v>
      </c>
      <c r="L8" s="7">
        <f>H8*K8</f>
        <v>220752000000000</v>
      </c>
      <c r="M8" s="11">
        <f>LOG(L8)/LOG(2)</f>
        <v>47.64941983708736</v>
      </c>
      <c r="N8" s="12">
        <f>L8/F8</f>
        <v>78.25005307895577</v>
      </c>
      <c r="O8" s="11">
        <f>(F8/L8)*365</f>
        <v>4.664533577142857</v>
      </c>
      <c r="P8" s="7">
        <f>I8*O8</f>
        <v>4.6645335771428565E-06</v>
      </c>
      <c r="Q8" s="5" t="s">
        <v>20</v>
      </c>
      <c r="R8" s="5"/>
      <c r="S8" s="14"/>
      <c r="T8" s="14"/>
      <c r="U8" s="14"/>
      <c r="V8" s="14"/>
      <c r="W8" s="14"/>
      <c r="X8" s="14"/>
    </row>
    <row r="9" spans="1:24" ht="21">
      <c r="A9" s="4"/>
      <c r="B9" s="5" t="s">
        <v>21</v>
      </c>
      <c r="C9" s="6">
        <f>G9</f>
        <v>41.3594000115385</v>
      </c>
      <c r="D9" s="5">
        <v>8</v>
      </c>
      <c r="E9" s="5">
        <v>36</v>
      </c>
      <c r="F9" s="7">
        <f>E9^D9</f>
        <v>2821109907456</v>
      </c>
      <c r="G9" s="6">
        <f>LOG(F9)/LOG(2)</f>
        <v>41.3594000115385</v>
      </c>
      <c r="H9" s="5">
        <v>1</v>
      </c>
      <c r="I9" s="8">
        <f>0.000001</f>
        <v>1E-06</v>
      </c>
      <c r="J9" s="5">
        <f>7000000000</f>
        <v>7000000000</v>
      </c>
      <c r="K9" s="7">
        <f>J9*3600*24*365</f>
        <v>2.20752E+17</v>
      </c>
      <c r="L9" s="7">
        <f>H9*K9</f>
        <v>2.20752E+17</v>
      </c>
      <c r="M9" s="11">
        <f>LOG(L9)/LOG(2)</f>
        <v>57.61520412174945</v>
      </c>
      <c r="N9" s="12">
        <f>L9/F9</f>
        <v>78250.05307895577</v>
      </c>
      <c r="O9" s="16">
        <f>(F9/L9)*365</f>
        <v>0.004664533577142857</v>
      </c>
      <c r="P9" s="7">
        <f>I9*O9</f>
        <v>4.6645335771428566E-09</v>
      </c>
      <c r="Q9" s="5" t="s">
        <v>22</v>
      </c>
      <c r="R9" s="5"/>
      <c r="S9" s="14"/>
      <c r="T9" s="14"/>
      <c r="U9" s="14"/>
      <c r="V9" s="14"/>
      <c r="W9" s="14"/>
      <c r="X9" s="14"/>
    </row>
    <row r="10" spans="1:24" ht="21">
      <c r="A10" s="4"/>
      <c r="B10" s="5"/>
      <c r="C10" s="14"/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4"/>
      <c r="T10" s="14"/>
      <c r="U10" s="14"/>
      <c r="V10" s="14"/>
      <c r="W10" s="14"/>
      <c r="X10" s="14"/>
    </row>
    <row r="11" spans="1:24" ht="21">
      <c r="A11" s="4"/>
      <c r="B11" s="5" t="s">
        <v>23</v>
      </c>
      <c r="C11" s="6">
        <f>G11</f>
        <v>41.3594000115385</v>
      </c>
      <c r="D11" s="5">
        <v>8</v>
      </c>
      <c r="E11" s="5">
        <f>26+10</f>
        <v>36</v>
      </c>
      <c r="F11" s="7">
        <f>E11^D11</f>
        <v>2821109907456</v>
      </c>
      <c r="G11" s="6">
        <f>LOG(F11)/LOG(2)</f>
        <v>41.3594000115385</v>
      </c>
      <c r="H11" s="5">
        <v>1</v>
      </c>
      <c r="I11" s="8">
        <f>0.000001</f>
        <v>1E-06</v>
      </c>
      <c r="J11" s="5">
        <v>10000000</v>
      </c>
      <c r="K11" s="7">
        <f>J11*3600*24*365</f>
        <v>315360000000000</v>
      </c>
      <c r="L11" s="7">
        <f>H11*K11</f>
        <v>315360000000000</v>
      </c>
      <c r="M11" s="11">
        <f>LOG(L11)/LOG(2)</f>
        <v>48.163993009917114</v>
      </c>
      <c r="N11" s="12">
        <f>L11/F11</f>
        <v>111.78579011279396</v>
      </c>
      <c r="O11" s="9">
        <f>(F11/L11)*(H11*365)</f>
        <v>3.2651735040000003</v>
      </c>
      <c r="P11" s="7">
        <f>I11*O11</f>
        <v>3.265173504E-06</v>
      </c>
      <c r="Q11" s="5">
        <f>O11*3600</f>
        <v>11754.624614400002</v>
      </c>
      <c r="R11" s="5" t="s">
        <v>24</v>
      </c>
      <c r="S11" s="14"/>
      <c r="T11" s="14"/>
      <c r="U11" s="14"/>
      <c r="V11" s="14"/>
      <c r="W11" s="14"/>
      <c r="X11" s="14"/>
    </row>
    <row r="12" spans="1:24" ht="21">
      <c r="A12" s="4"/>
      <c r="B12" s="5" t="s">
        <v>25</v>
      </c>
      <c r="C12" s="6">
        <f>G12</f>
        <v>47.633570483095006</v>
      </c>
      <c r="D12" s="5">
        <f>D11</f>
        <v>8</v>
      </c>
      <c r="E12" s="5">
        <f>26*2+10</f>
        <v>62</v>
      </c>
      <c r="F12" s="7">
        <f>E12^D12</f>
        <v>218340105584896</v>
      </c>
      <c r="G12" s="6">
        <f>LOG(F12)/LOG(2)</f>
        <v>47.633570483095006</v>
      </c>
      <c r="H12" s="5">
        <f>H11</f>
        <v>1</v>
      </c>
      <c r="I12" s="8">
        <f>I11</f>
        <v>1E-06</v>
      </c>
      <c r="J12" s="5">
        <f>J11</f>
        <v>10000000</v>
      </c>
      <c r="K12" s="7">
        <f>J12*3600*24*365</f>
        <v>315360000000000</v>
      </c>
      <c r="L12" s="7">
        <f>H12*K12</f>
        <v>315360000000000</v>
      </c>
      <c r="M12" s="11">
        <f>LOG(L12)/LOG(2)</f>
        <v>48.163993009917114</v>
      </c>
      <c r="N12" s="12">
        <f>L12/F12</f>
        <v>1.4443521457278965</v>
      </c>
      <c r="O12" s="9">
        <f>(F12/L12)*365</f>
        <v>252.70845553807405</v>
      </c>
      <c r="P12" s="7">
        <f>I12*O12</f>
        <v>0.00025270845553807404</v>
      </c>
      <c r="Q12" s="5"/>
      <c r="R12" s="5"/>
      <c r="S12" s="14"/>
      <c r="T12" s="14"/>
      <c r="U12" s="14"/>
      <c r="V12" s="14"/>
      <c r="W12" s="14"/>
      <c r="X12" s="14"/>
    </row>
    <row r="13" spans="1:24" ht="21">
      <c r="A13" s="4"/>
      <c r="B13" s="5" t="s">
        <v>26</v>
      </c>
      <c r="C13" s="6">
        <f>G13</f>
        <v>52.313270488864255</v>
      </c>
      <c r="D13" s="5">
        <f>D11</f>
        <v>8</v>
      </c>
      <c r="E13" s="5">
        <f>26*2+10+31</f>
        <v>93</v>
      </c>
      <c r="F13" s="7">
        <f>E13^D13</f>
        <v>5595818096650401</v>
      </c>
      <c r="G13" s="6">
        <f>LOG(F13)/LOG(2)</f>
        <v>52.313270488864255</v>
      </c>
      <c r="H13" s="5">
        <f>H11</f>
        <v>1</v>
      </c>
      <c r="I13" s="8">
        <f>I11</f>
        <v>1E-06</v>
      </c>
      <c r="J13" s="5">
        <f>J11</f>
        <v>10000000</v>
      </c>
      <c r="K13" s="7">
        <f>J13*3600*24*365</f>
        <v>315360000000000</v>
      </c>
      <c r="L13" s="7">
        <f>H13*K13</f>
        <v>315360000000000</v>
      </c>
      <c r="M13" s="11">
        <f>LOG(L13)/LOG(2)</f>
        <v>48.163993009917114</v>
      </c>
      <c r="N13" s="12">
        <f>L13/F13</f>
        <v>0.056356370874309024</v>
      </c>
      <c r="O13" s="9">
        <f>(F13/L13)*365</f>
        <v>6476.641315567594</v>
      </c>
      <c r="P13" s="7">
        <f>I13*O13</f>
        <v>0.006476641315567594</v>
      </c>
      <c r="Q13" s="5"/>
      <c r="R13" s="5"/>
      <c r="S13" s="14"/>
      <c r="T13" s="14"/>
      <c r="U13" s="14"/>
      <c r="V13" s="14"/>
      <c r="W13" s="14"/>
      <c r="X13" s="14"/>
    </row>
    <row r="14" spans="1:24" ht="21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21">
      <c r="A15" s="4"/>
      <c r="B15" s="5" t="s">
        <v>25</v>
      </c>
      <c r="C15" s="6">
        <f>G15</f>
        <v>77.40455203502938</v>
      </c>
      <c r="D15" s="5">
        <v>13</v>
      </c>
      <c r="E15" s="5">
        <f>26*2+10</f>
        <v>62</v>
      </c>
      <c r="F15" s="7">
        <f>E15^D15</f>
        <v>2.000285392686698E+23</v>
      </c>
      <c r="G15" s="6">
        <f>LOG(F15)/LOG(2)</f>
        <v>77.40455203502938</v>
      </c>
      <c r="H15" s="5">
        <v>1</v>
      </c>
      <c r="I15" s="8">
        <f>0.000001</f>
        <v>1E-06</v>
      </c>
      <c r="J15" s="5">
        <f>10000000</f>
        <v>10000000</v>
      </c>
      <c r="K15" s="7">
        <f>J15*3600*24*365</f>
        <v>315360000000000</v>
      </c>
      <c r="L15" s="7">
        <f>H15*K15</f>
        <v>315360000000000</v>
      </c>
      <c r="M15" s="11">
        <f>LOG(L15)/LOG(2)</f>
        <v>48.163993009917114</v>
      </c>
      <c r="N15" s="12">
        <f>L15/F15</f>
        <v>1.5765750285084165E-09</v>
      </c>
      <c r="O15" s="7">
        <f>(F15/L15)*365</f>
        <v>231514513042.4419</v>
      </c>
      <c r="P15" s="7">
        <f>I15*O15</f>
        <v>231514.5130424419</v>
      </c>
      <c r="Q15" s="5"/>
      <c r="R15" s="5"/>
      <c r="S15" s="14"/>
      <c r="T15" s="14"/>
      <c r="U15" s="14"/>
      <c r="V15" s="14"/>
      <c r="W15" s="14"/>
      <c r="X15" s="14"/>
    </row>
    <row r="16" spans="1:24" ht="21">
      <c r="A16" s="4"/>
      <c r="B16" s="5" t="s">
        <v>27</v>
      </c>
      <c r="C16" s="6">
        <f>G16</f>
        <v>78.46990573329637</v>
      </c>
      <c r="D16" s="5">
        <v>12</v>
      </c>
      <c r="E16" s="5">
        <f>E13</f>
        <v>93</v>
      </c>
      <c r="F16" s="7">
        <f>E16^D16</f>
        <v>4.185962974793707E+23</v>
      </c>
      <c r="G16" s="6">
        <f>LOG(F16)/LOG(2)</f>
        <v>78.46990573329637</v>
      </c>
      <c r="H16" s="5">
        <v>1</v>
      </c>
      <c r="I16" s="8">
        <f>0.000001</f>
        <v>1E-06</v>
      </c>
      <c r="J16" s="5">
        <v>10000000</v>
      </c>
      <c r="K16" s="7">
        <f>J16*3600*24*365</f>
        <v>315360000000000</v>
      </c>
      <c r="L16" s="7">
        <f>H16*K16</f>
        <v>315360000000000</v>
      </c>
      <c r="M16" s="11">
        <f>LOG(L16)/LOG(2)</f>
        <v>48.163993009917114</v>
      </c>
      <c r="N16" s="12">
        <f>L16/F16</f>
        <v>7.533750343683859E-10</v>
      </c>
      <c r="O16" s="7">
        <f>(F16/L16)*365</f>
        <v>484486455415.9383</v>
      </c>
      <c r="P16" s="7">
        <f>I16*O16</f>
        <v>484486.4554159383</v>
      </c>
      <c r="Q16" s="5"/>
      <c r="R16" s="5"/>
      <c r="S16" s="14"/>
      <c r="T16" s="14"/>
      <c r="U16" s="14"/>
      <c r="V16" s="14"/>
      <c r="W16" s="14"/>
      <c r="X16" s="14"/>
    </row>
    <row r="17" spans="1:24" ht="21">
      <c r="A17" s="4"/>
      <c r="B17" s="5" t="s">
        <v>28</v>
      </c>
      <c r="C17" s="6">
        <f>G17</f>
        <v>71.93074692218835</v>
      </c>
      <c r="D17" s="5">
        <v>11</v>
      </c>
      <c r="E17" s="5">
        <v>93</v>
      </c>
      <c r="F17" s="7">
        <f>E17^D17</f>
        <v>4.501035456767427E+21</v>
      </c>
      <c r="G17" s="6">
        <f>LOG(F17)/LOG(2)</f>
        <v>71.93074692218835</v>
      </c>
      <c r="H17" s="5">
        <v>1</v>
      </c>
      <c r="I17" s="8">
        <f>0.000001</f>
        <v>1E-06</v>
      </c>
      <c r="J17" s="5">
        <v>10000000</v>
      </c>
      <c r="K17" s="7">
        <f>J17*3600*24*365</f>
        <v>315360000000000</v>
      </c>
      <c r="L17" s="7">
        <f>H17*K17</f>
        <v>315360000000000</v>
      </c>
      <c r="M17" s="11">
        <f>LOG(L17)/LOG(2)</f>
        <v>48.163993009917114</v>
      </c>
      <c r="N17" s="12">
        <f>L17/F17</f>
        <v>7.00638781962599E-08</v>
      </c>
      <c r="O17" s="7">
        <f>(F17/L17)*365</f>
        <v>5209531778.666003</v>
      </c>
      <c r="P17" s="7">
        <f>I17*O17</f>
        <v>5209.5317786660025</v>
      </c>
      <c r="Q17" s="5"/>
      <c r="R17" s="5"/>
      <c r="S17" s="14"/>
      <c r="T17" s="14"/>
      <c r="U17" s="14"/>
      <c r="V17" s="14"/>
      <c r="W17" s="14"/>
      <c r="X17" s="14"/>
    </row>
    <row r="18" spans="1:24" ht="21">
      <c r="A18" s="4"/>
      <c r="B18" s="5"/>
      <c r="C18" s="1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4"/>
      <c r="T18" s="14"/>
      <c r="U18" s="14"/>
      <c r="V18" s="14"/>
      <c r="W18" s="14"/>
      <c r="X18" s="14"/>
    </row>
    <row r="19" spans="1:24" ht="21">
      <c r="A19" s="4"/>
      <c r="B19" s="5" t="s">
        <v>25</v>
      </c>
      <c r="C19" s="6">
        <f>G19</f>
        <v>89.31294465580314</v>
      </c>
      <c r="D19" s="5">
        <v>15</v>
      </c>
      <c r="E19" s="5">
        <f>26*2+10</f>
        <v>62</v>
      </c>
      <c r="F19" s="7">
        <f>E19^D19</f>
        <v>7.689097049487666E+26</v>
      </c>
      <c r="G19" s="6">
        <f>LOG(F19)/LOG(2)</f>
        <v>89.31294465580314</v>
      </c>
      <c r="H19" s="5">
        <v>1</v>
      </c>
      <c r="I19" s="8">
        <f>0.000001</f>
        <v>1E-06</v>
      </c>
      <c r="J19" s="5">
        <v>10000000</v>
      </c>
      <c r="K19" s="7">
        <f>J19*3600*24*365</f>
        <v>315360000000000</v>
      </c>
      <c r="L19" s="7">
        <f>H19*K19</f>
        <v>315360000000000</v>
      </c>
      <c r="M19" s="11">
        <f>LOG(L19)/LOG(2)</f>
        <v>48.163993009917114</v>
      </c>
      <c r="N19" s="12">
        <f>L19/F19</f>
        <v>4.101391853559877E-13</v>
      </c>
      <c r="O19" s="7">
        <f>(F19/L19)*365</f>
        <v>889941788135146.5</v>
      </c>
      <c r="P19" s="7">
        <f>I19*O19</f>
        <v>889941788.1351465</v>
      </c>
      <c r="Q19" s="5"/>
      <c r="R19" s="5"/>
      <c r="S19" s="14"/>
      <c r="T19" s="14"/>
      <c r="U19" s="14"/>
      <c r="V19" s="14"/>
      <c r="W19" s="14"/>
      <c r="X19" s="14"/>
    </row>
    <row r="20" spans="1:24" ht="21">
      <c r="A20" s="4"/>
      <c r="B20" s="5" t="s">
        <v>29</v>
      </c>
      <c r="C20" s="6">
        <f>G20</f>
        <v>98.08738216662049</v>
      </c>
      <c r="D20" s="5">
        <v>15</v>
      </c>
      <c r="E20" s="5">
        <f>E16</f>
        <v>93</v>
      </c>
      <c r="F20" s="7">
        <f>E20^D20</f>
        <v>3.367008620516141E+29</v>
      </c>
      <c r="G20" s="6">
        <f>LOG(F20)/LOG(2)</f>
        <v>98.08738216662049</v>
      </c>
      <c r="H20" s="5">
        <v>1</v>
      </c>
      <c r="I20" s="8">
        <f>0.000001</f>
        <v>1E-06</v>
      </c>
      <c r="J20" s="5">
        <f>10000000</f>
        <v>10000000</v>
      </c>
      <c r="K20" s="7">
        <f>J20*3600*24*365</f>
        <v>315360000000000</v>
      </c>
      <c r="L20" s="7">
        <f>H20*K20</f>
        <v>315360000000000</v>
      </c>
      <c r="M20" s="11">
        <f>LOG(L20)/LOG(2)</f>
        <v>48.163993009917114</v>
      </c>
      <c r="N20" s="12">
        <f>L20/F20</f>
        <v>9.366177386016234E-16</v>
      </c>
      <c r="O20" s="7">
        <f>(F20/L20)*365</f>
        <v>3.897000718189978E+17</v>
      </c>
      <c r="P20" s="7">
        <f>I20*O20</f>
        <v>389700071818.9978</v>
      </c>
      <c r="Q20" s="5"/>
      <c r="R20" s="5"/>
      <c r="S20" s="17">
        <f>P20*3600*1000000</f>
        <v>1.402920258548392E+21</v>
      </c>
      <c r="T20" s="14" t="s">
        <v>30</v>
      </c>
      <c r="U20" s="14"/>
      <c r="V20" s="14"/>
      <c r="W20" s="14"/>
      <c r="X20" s="14"/>
    </row>
    <row r="21" spans="1:24" ht="21">
      <c r="A21" s="4"/>
      <c r="B21" s="5"/>
      <c r="C21" s="14"/>
      <c r="D21" s="5"/>
      <c r="E21" s="5"/>
      <c r="F21" s="7"/>
      <c r="G21" s="6"/>
      <c r="H21" s="5"/>
      <c r="I21" s="8"/>
      <c r="J21" s="5"/>
      <c r="K21" s="7"/>
      <c r="L21" s="7"/>
      <c r="M21" s="11"/>
      <c r="N21" s="12"/>
      <c r="O21" s="7"/>
      <c r="P21" s="7"/>
      <c r="Q21" s="5"/>
      <c r="R21" s="5"/>
      <c r="S21" s="17"/>
      <c r="T21" s="14"/>
      <c r="U21" s="14"/>
      <c r="V21" s="14"/>
      <c r="W21" s="14"/>
      <c r="X21" s="14"/>
    </row>
    <row r="22" spans="1:24" ht="21">
      <c r="A22" s="4"/>
      <c r="B22" s="5"/>
      <c r="C22" s="6"/>
      <c r="D22" s="5"/>
      <c r="E22" s="5"/>
      <c r="F22" s="7"/>
      <c r="G22" s="6"/>
      <c r="H22" s="5"/>
      <c r="I22" s="8"/>
      <c r="J22" s="5"/>
      <c r="K22" s="7"/>
      <c r="L22" s="7"/>
      <c r="M22" s="11"/>
      <c r="N22" s="12"/>
      <c r="O22" s="7"/>
      <c r="P22" s="7"/>
      <c r="Q22" s="5"/>
      <c r="R22" s="5"/>
      <c r="S22" s="17"/>
      <c r="T22" s="14"/>
      <c r="U22" s="14"/>
      <c r="V22" s="14"/>
      <c r="W22" s="14"/>
      <c r="X22" s="14"/>
    </row>
    <row r="23" spans="1:24" ht="21">
      <c r="A23" s="4"/>
      <c r="B23" s="5" t="s">
        <v>31</v>
      </c>
      <c r="C23" s="6">
        <f>G23</f>
        <v>41.3594000115385</v>
      </c>
      <c r="D23" s="5">
        <v>8</v>
      </c>
      <c r="E23" s="5">
        <f>26+10</f>
        <v>36</v>
      </c>
      <c r="F23" s="7">
        <f>E23^D23</f>
        <v>2821109907456</v>
      </c>
      <c r="G23" s="6">
        <f>LOG(F23)/LOG(2)</f>
        <v>41.3594000115385</v>
      </c>
      <c r="H23" s="5">
        <v>1</v>
      </c>
      <c r="I23" s="8">
        <f>0.000001</f>
        <v>1E-06</v>
      </c>
      <c r="J23" s="7">
        <v>7000000000</v>
      </c>
      <c r="K23" s="7">
        <f>J23*3600*24*365</f>
        <v>2.20752E+17</v>
      </c>
      <c r="L23" s="7">
        <f>H23*K23</f>
        <v>2.20752E+17</v>
      </c>
      <c r="M23" s="11">
        <f>LOG(L23)/LOG(2)</f>
        <v>57.61520412174945</v>
      </c>
      <c r="N23" s="12">
        <f>L23/F23</f>
        <v>78250.05307895577</v>
      </c>
      <c r="O23" s="7">
        <f>(F23/L23)*365</f>
        <v>0.004664533577142857</v>
      </c>
      <c r="P23" s="7">
        <f>I23*O23</f>
        <v>4.6645335771428566E-09</v>
      </c>
      <c r="Q23" s="5">
        <f>O23*3600</f>
        <v>16.792320877714285</v>
      </c>
      <c r="R23" s="5" t="s">
        <v>24</v>
      </c>
      <c r="S23" s="17"/>
      <c r="T23" s="14"/>
      <c r="U23" s="14"/>
      <c r="V23" s="14"/>
      <c r="W23" s="14"/>
      <c r="X23" s="14"/>
    </row>
    <row r="24" spans="1:24" ht="21">
      <c r="A24" s="4"/>
      <c r="B24" s="5" t="s">
        <v>32</v>
      </c>
      <c r="C24" s="6">
        <f>G24</f>
        <v>47.633570483095006</v>
      </c>
      <c r="D24" s="5">
        <v>8</v>
      </c>
      <c r="E24" s="5">
        <f>26*2+10</f>
        <v>62</v>
      </c>
      <c r="F24" s="7">
        <f>E24^D24</f>
        <v>218340105584896</v>
      </c>
      <c r="G24" s="6">
        <f>LOG(F24)/LOG(2)</f>
        <v>47.633570483095006</v>
      </c>
      <c r="H24" s="5">
        <v>1</v>
      </c>
      <c r="I24" s="8">
        <f>0.000001</f>
        <v>1E-06</v>
      </c>
      <c r="J24" s="5">
        <f>7000000000</f>
        <v>7000000000</v>
      </c>
      <c r="K24" s="7">
        <f>J24*3600*24*365</f>
        <v>2.20752E+17</v>
      </c>
      <c r="L24" s="7">
        <f>H24*K24</f>
        <v>2.20752E+17</v>
      </c>
      <c r="M24" s="11">
        <f>LOG(L24)/LOG(2)</f>
        <v>57.61520412174945</v>
      </c>
      <c r="N24" s="12">
        <f>L24/F24</f>
        <v>1011.0465020095274</v>
      </c>
      <c r="O24" s="9">
        <f>(F24/L24)*365</f>
        <v>0.3610120793401058</v>
      </c>
      <c r="P24" s="7">
        <f>I24*O24</f>
        <v>3.610120793401058E-07</v>
      </c>
      <c r="Q24" s="5"/>
      <c r="R24" s="5"/>
      <c r="S24" s="14"/>
      <c r="T24" s="14"/>
      <c r="U24" s="14"/>
      <c r="V24" s="14"/>
      <c r="W24" s="14"/>
      <c r="X24" s="14"/>
    </row>
    <row r="25" spans="1:24" ht="21">
      <c r="A25" s="4"/>
      <c r="B25" s="5" t="s">
        <v>33</v>
      </c>
      <c r="C25" s="6">
        <f>G25</f>
        <v>52.313270488864255</v>
      </c>
      <c r="D25" s="5">
        <v>8</v>
      </c>
      <c r="E25" s="5">
        <f>26*2+10+31</f>
        <v>93</v>
      </c>
      <c r="F25" s="7">
        <f>E25^D25</f>
        <v>5595818096650401</v>
      </c>
      <c r="G25" s="6">
        <f>LOG(F25)/LOG(2)</f>
        <v>52.313270488864255</v>
      </c>
      <c r="H25" s="5">
        <v>1</v>
      </c>
      <c r="I25" s="8">
        <f>0.000001</f>
        <v>1E-06</v>
      </c>
      <c r="J25" s="5">
        <f>7000000000</f>
        <v>7000000000</v>
      </c>
      <c r="K25" s="7">
        <f>J25*3600*24*365</f>
        <v>2.20752E+17</v>
      </c>
      <c r="L25" s="7">
        <f>H25*K25</f>
        <v>2.20752E+17</v>
      </c>
      <c r="M25" s="11">
        <f>LOG(L25)/LOG(2)</f>
        <v>57.61520412174945</v>
      </c>
      <c r="N25" s="12">
        <f>L25/F25</f>
        <v>39.44945961201631</v>
      </c>
      <c r="O25" s="9">
        <f>(F25/L25)*365</f>
        <v>9.252344736525133</v>
      </c>
      <c r="P25" s="7">
        <f>I25*O25</f>
        <v>9.252344736525132E-06</v>
      </c>
      <c r="Q25" s="5"/>
      <c r="R25" s="5"/>
      <c r="S25" s="14"/>
      <c r="T25" s="14"/>
      <c r="U25" s="14"/>
      <c r="V25" s="14"/>
      <c r="W25" s="14"/>
      <c r="X25" s="14"/>
    </row>
    <row r="26" spans="1:24" ht="14.25">
      <c r="A26" s="1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21">
      <c r="A27" s="4"/>
      <c r="B27" s="5" t="s">
        <v>32</v>
      </c>
      <c r="C27" s="6">
        <f>G27</f>
        <v>77.40455203502938</v>
      </c>
      <c r="D27" s="5">
        <v>13</v>
      </c>
      <c r="E27" s="5">
        <f>26*2+10</f>
        <v>62</v>
      </c>
      <c r="F27" s="7">
        <f>E27^D27</f>
        <v>2.000285392686698E+23</v>
      </c>
      <c r="G27" s="6">
        <f>LOG(F27)/LOG(2)</f>
        <v>77.40455203502938</v>
      </c>
      <c r="H27" s="5">
        <v>1</v>
      </c>
      <c r="I27" s="8">
        <f>0.000001</f>
        <v>1E-06</v>
      </c>
      <c r="J27" s="5">
        <f>7000000000</f>
        <v>7000000000</v>
      </c>
      <c r="K27" s="7">
        <f>J27*3600*24*365</f>
        <v>2.20752E+17</v>
      </c>
      <c r="L27" s="7">
        <f>H27*K27</f>
        <v>2.20752E+17</v>
      </c>
      <c r="M27" s="11">
        <f>LOG(L27)/LOG(2)</f>
        <v>57.61520412174945</v>
      </c>
      <c r="N27" s="12">
        <f>L27/F27</f>
        <v>1.1036025199558915E-06</v>
      </c>
      <c r="O27" s="7">
        <f>(F27/L27)*365</f>
        <v>330735018.6320598</v>
      </c>
      <c r="P27" s="7">
        <f>I27*O27</f>
        <v>330.7350186320598</v>
      </c>
      <c r="Q27" s="5"/>
      <c r="R27" s="5"/>
      <c r="S27" s="14"/>
      <c r="T27" s="14"/>
      <c r="U27" s="14"/>
      <c r="V27" s="14"/>
      <c r="W27" s="14"/>
      <c r="X27" s="14"/>
    </row>
    <row r="28" spans="1:24" ht="21">
      <c r="A28" s="4"/>
      <c r="B28" s="5" t="s">
        <v>34</v>
      </c>
      <c r="C28" s="6">
        <f>G28</f>
        <v>78.46990573329637</v>
      </c>
      <c r="D28" s="5">
        <v>12</v>
      </c>
      <c r="E28" s="5">
        <f>E25</f>
        <v>93</v>
      </c>
      <c r="F28" s="7">
        <f>E28^D28</f>
        <v>4.185962974793707E+23</v>
      </c>
      <c r="G28" s="6">
        <f>LOG(F28)/LOG(2)</f>
        <v>78.46990573329637</v>
      </c>
      <c r="H28" s="5">
        <v>1</v>
      </c>
      <c r="I28" s="8">
        <f>0.000001</f>
        <v>1E-06</v>
      </c>
      <c r="J28" s="5">
        <f>7000000000</f>
        <v>7000000000</v>
      </c>
      <c r="K28" s="7">
        <f>J28*3600*24*365</f>
        <v>2.20752E+17</v>
      </c>
      <c r="L28" s="7">
        <f>H28*K28</f>
        <v>2.20752E+17</v>
      </c>
      <c r="M28" s="11">
        <f>LOG(L28)/LOG(2)</f>
        <v>57.61520412174945</v>
      </c>
      <c r="N28" s="12">
        <f>L28/F28</f>
        <v>5.273625240578702E-07</v>
      </c>
      <c r="O28" s="7">
        <f>(F28/L28)*365</f>
        <v>692123507.7370547</v>
      </c>
      <c r="P28" s="7">
        <f>I28*O28</f>
        <v>692.1235077370546</v>
      </c>
      <c r="Q28" s="5"/>
      <c r="R28" s="5"/>
      <c r="S28" s="14"/>
      <c r="T28" s="14"/>
      <c r="U28" s="14"/>
      <c r="V28" s="14"/>
      <c r="W28" s="14"/>
      <c r="X28" s="14"/>
    </row>
    <row r="29" spans="1:24" ht="21">
      <c r="A29" s="4"/>
      <c r="B29" s="5" t="s">
        <v>35</v>
      </c>
      <c r="C29" s="6">
        <f>G29</f>
        <v>71.93074692218835</v>
      </c>
      <c r="D29" s="5">
        <v>11</v>
      </c>
      <c r="E29" s="5">
        <v>93</v>
      </c>
      <c r="F29" s="7">
        <f>E29^D29</f>
        <v>4.501035456767427E+21</v>
      </c>
      <c r="G29" s="6">
        <f>LOG(F29)/LOG(2)</f>
        <v>71.93074692218835</v>
      </c>
      <c r="H29" s="5">
        <v>1</v>
      </c>
      <c r="I29" s="8">
        <f>0.000001</f>
        <v>1E-06</v>
      </c>
      <c r="J29" s="5">
        <f>7000000000</f>
        <v>7000000000</v>
      </c>
      <c r="K29" s="7">
        <f>J29*3600*24*365</f>
        <v>2.20752E+17</v>
      </c>
      <c r="L29" s="7">
        <f>H29*K29</f>
        <v>2.20752E+17</v>
      </c>
      <c r="M29" s="11">
        <f>LOG(L29)/LOG(2)</f>
        <v>57.61520412174945</v>
      </c>
      <c r="N29" s="12">
        <f>L29/F29</f>
        <v>4.904471473738192E-05</v>
      </c>
      <c r="O29" s="7">
        <f>(F29/L29)*365</f>
        <v>7442188.255237147</v>
      </c>
      <c r="P29" s="7">
        <f>I29*O29</f>
        <v>7.442188255237147</v>
      </c>
      <c r="Q29" s="5"/>
      <c r="R29" s="5"/>
      <c r="S29" s="14"/>
      <c r="T29" s="14"/>
      <c r="U29" s="14"/>
      <c r="V29" s="14"/>
      <c r="W29" s="14"/>
      <c r="X29" s="14"/>
    </row>
    <row r="30" spans="1:24" ht="21">
      <c r="A30" s="4"/>
      <c r="B30" s="5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4"/>
      <c r="T30" s="14"/>
      <c r="U30" s="14"/>
      <c r="V30" s="14"/>
      <c r="W30" s="14"/>
      <c r="X30" s="14"/>
    </row>
    <row r="31" spans="1:24" ht="21">
      <c r="A31" s="4"/>
      <c r="B31" s="5" t="s">
        <v>32</v>
      </c>
      <c r="C31" s="6">
        <f>G31</f>
        <v>89.31294465580314</v>
      </c>
      <c r="D31" s="5">
        <v>15</v>
      </c>
      <c r="E31" s="5">
        <f>26*2+10</f>
        <v>62</v>
      </c>
      <c r="F31" s="7">
        <f>E31^D31</f>
        <v>7.689097049487666E+26</v>
      </c>
      <c r="G31" s="6">
        <f>LOG(F31)/LOG(2)</f>
        <v>89.31294465580314</v>
      </c>
      <c r="H31" s="5">
        <v>1</v>
      </c>
      <c r="I31" s="8">
        <f>0.000001</f>
        <v>1E-06</v>
      </c>
      <c r="J31" s="5">
        <f>7000000000</f>
        <v>7000000000</v>
      </c>
      <c r="K31" s="7">
        <f>J31*3600*24*365</f>
        <v>2.20752E+17</v>
      </c>
      <c r="L31" s="7">
        <f>H31*K31</f>
        <v>2.20752E+17</v>
      </c>
      <c r="M31" s="11">
        <f>LOG(L31)/LOG(2)</f>
        <v>57.61520412174945</v>
      </c>
      <c r="N31" s="12">
        <f>L31/F31</f>
        <v>2.870974297491914E-10</v>
      </c>
      <c r="O31" s="7">
        <f>(F31/L31)*365</f>
        <v>1271345411621.638</v>
      </c>
      <c r="P31" s="7">
        <f>I31*O31</f>
        <v>1271345.4116216379</v>
      </c>
      <c r="Q31" s="5"/>
      <c r="R31" s="5"/>
      <c r="S31" s="14"/>
      <c r="T31" s="14"/>
      <c r="U31" s="14"/>
      <c r="V31" s="14"/>
      <c r="W31" s="14"/>
      <c r="X31" s="14"/>
    </row>
    <row r="32" spans="1:24" ht="21">
      <c r="A32" s="4"/>
      <c r="B32" s="5" t="s">
        <v>36</v>
      </c>
      <c r="C32" s="6">
        <f>G32</f>
        <v>98.08738216662049</v>
      </c>
      <c r="D32" s="5">
        <v>15</v>
      </c>
      <c r="E32" s="5">
        <f>E28</f>
        <v>93</v>
      </c>
      <c r="F32" s="7">
        <f>E32^D32</f>
        <v>3.367008620516141E+29</v>
      </c>
      <c r="G32" s="6">
        <f>LOG(F32)/LOG(2)</f>
        <v>98.08738216662049</v>
      </c>
      <c r="H32" s="5">
        <v>1</v>
      </c>
      <c r="I32" s="8">
        <f>0.000001</f>
        <v>1E-06</v>
      </c>
      <c r="J32" s="5">
        <f>7000000000</f>
        <v>7000000000</v>
      </c>
      <c r="K32" s="7">
        <f>J32*3600*24*365</f>
        <v>2.20752E+17</v>
      </c>
      <c r="L32" s="7">
        <f>H32*K32</f>
        <v>2.20752E+17</v>
      </c>
      <c r="M32" s="11">
        <f>LOG(L32)/LOG(2)</f>
        <v>57.61520412174945</v>
      </c>
      <c r="N32" s="12">
        <f>L32/F32</f>
        <v>6.556324170211365E-13</v>
      </c>
      <c r="O32" s="7">
        <f>(F32/L32)*365</f>
        <v>556714388312854</v>
      </c>
      <c r="P32" s="7">
        <f>I32*O32</f>
        <v>556714388.3128539</v>
      </c>
      <c r="Q32" s="5"/>
      <c r="R32" s="5"/>
      <c r="S32" s="14"/>
      <c r="T32" s="14"/>
      <c r="U32" s="14"/>
      <c r="V32" s="14"/>
      <c r="W32" s="14"/>
      <c r="X32" s="14"/>
    </row>
    <row r="33" spans="1:24" ht="21">
      <c r="A33" s="4"/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4"/>
      <c r="T33" s="14"/>
      <c r="U33" s="14"/>
      <c r="V33" s="14"/>
      <c r="W33" s="14"/>
      <c r="X33" s="14"/>
    </row>
    <row r="34" spans="1:24" ht="21">
      <c r="A34" s="4"/>
      <c r="B34" s="5"/>
      <c r="C34" s="19" t="s">
        <v>37</v>
      </c>
      <c r="D34" s="19" t="s">
        <v>38</v>
      </c>
      <c r="E34" s="19"/>
      <c r="F34" s="19"/>
      <c r="G34" s="19"/>
      <c r="H34" s="19" t="s">
        <v>39</v>
      </c>
      <c r="I34" s="19"/>
      <c r="J34" s="19"/>
      <c r="K34" s="19"/>
      <c r="L34" s="5"/>
      <c r="M34" s="5"/>
      <c r="N34" s="5"/>
      <c r="O34" s="5"/>
      <c r="P34" s="5"/>
      <c r="Q34" s="5"/>
      <c r="R34" s="5"/>
      <c r="S34" s="14"/>
      <c r="T34" s="14"/>
      <c r="U34" s="14"/>
      <c r="V34" s="14"/>
      <c r="W34" s="14"/>
      <c r="X34" s="14"/>
    </row>
    <row r="35" spans="1:24" ht="21">
      <c r="A35" s="4"/>
      <c r="B35" s="5" t="s">
        <v>40</v>
      </c>
      <c r="C35" s="5"/>
      <c r="D35" s="19" t="s">
        <v>41</v>
      </c>
      <c r="E35" s="19"/>
      <c r="F35" s="19" t="s">
        <v>42</v>
      </c>
      <c r="G35" s="19"/>
      <c r="H35" s="19" t="s">
        <v>41</v>
      </c>
      <c r="I35" s="19"/>
      <c r="J35" s="19" t="s">
        <v>42</v>
      </c>
      <c r="K35" s="19"/>
      <c r="L35" s="5"/>
      <c r="M35" s="5"/>
      <c r="N35" s="5"/>
      <c r="O35" s="5"/>
      <c r="P35" s="5"/>
      <c r="Q35" s="5"/>
      <c r="R35" s="5"/>
      <c r="S35" s="14"/>
      <c r="T35" s="14"/>
      <c r="U35" s="14"/>
      <c r="V35" s="14"/>
      <c r="W35" s="14"/>
      <c r="X35" s="14"/>
    </row>
    <row r="36" spans="1:24" ht="21">
      <c r="A36" s="4"/>
      <c r="B36" s="5"/>
      <c r="C36" s="5"/>
      <c r="D36" s="19"/>
      <c r="E36" s="19"/>
      <c r="F36" s="19"/>
      <c r="G36" s="19"/>
      <c r="H36" s="19"/>
      <c r="I36" s="19"/>
      <c r="J36" s="19"/>
      <c r="K36" s="19"/>
      <c r="L36" s="5"/>
      <c r="M36" s="5"/>
      <c r="N36" s="5"/>
      <c r="O36" s="5"/>
      <c r="P36" s="5"/>
      <c r="Q36" s="5"/>
      <c r="R36" s="5"/>
      <c r="S36" s="14"/>
      <c r="T36" s="14"/>
      <c r="U36" s="14"/>
      <c r="V36" s="14"/>
      <c r="W36" s="14"/>
      <c r="X36" s="14"/>
    </row>
    <row r="37" spans="1:24" ht="21">
      <c r="A37" s="4"/>
      <c r="B37" s="5" t="s">
        <v>43</v>
      </c>
      <c r="C37" s="5">
        <f>C24</f>
        <v>47.633570483095006</v>
      </c>
      <c r="D37" s="9">
        <f>O24</f>
        <v>0.3610120793401058</v>
      </c>
      <c r="E37" s="5" t="s">
        <v>44</v>
      </c>
      <c r="F37" s="9">
        <f>P24*24*3600*1000</f>
        <v>31.19144365498514</v>
      </c>
      <c r="G37" s="5" t="s">
        <v>45</v>
      </c>
      <c r="H37" s="9">
        <f>O12</f>
        <v>252.70845553807405</v>
      </c>
      <c r="I37" s="5" t="s">
        <v>46</v>
      </c>
      <c r="J37" s="9">
        <f>P12*24*3600</f>
        <v>21.8340105584896</v>
      </c>
      <c r="K37" s="5" t="s">
        <v>47</v>
      </c>
      <c r="L37" s="5"/>
      <c r="M37" s="5"/>
      <c r="N37" s="5"/>
      <c r="O37" s="5"/>
      <c r="P37" s="5"/>
      <c r="Q37" s="5"/>
      <c r="R37" s="5"/>
      <c r="S37" s="14"/>
      <c r="T37" s="14"/>
      <c r="U37" s="14"/>
      <c r="V37" s="14"/>
      <c r="W37" s="14"/>
      <c r="X37" s="14"/>
    </row>
    <row r="38" spans="1:24" ht="21">
      <c r="A38" s="4"/>
      <c r="B38" s="5" t="s">
        <v>48</v>
      </c>
      <c r="C38" s="6">
        <f>C25</f>
        <v>52.313270488864255</v>
      </c>
      <c r="D38" s="5">
        <f>O25</f>
        <v>9.252344736525133</v>
      </c>
      <c r="E38" s="5" t="s">
        <v>46</v>
      </c>
      <c r="F38" s="9">
        <f>P25*24*3600*1000</f>
        <v>799.4025852357714</v>
      </c>
      <c r="G38" s="5" t="s">
        <v>45</v>
      </c>
      <c r="H38" s="9">
        <f>O13/365</f>
        <v>17.74422278237697</v>
      </c>
      <c r="I38" s="5" t="s">
        <v>49</v>
      </c>
      <c r="J38" s="9">
        <f>P13*24*3600</f>
        <v>559.58180966504</v>
      </c>
      <c r="K38" s="5" t="s">
        <v>47</v>
      </c>
      <c r="L38" s="5"/>
      <c r="M38" s="5"/>
      <c r="N38" s="5"/>
      <c r="O38" s="5"/>
      <c r="P38" s="5"/>
      <c r="Q38" s="5"/>
      <c r="R38" s="5"/>
      <c r="S38" s="14"/>
      <c r="T38" s="14"/>
      <c r="U38" s="14"/>
      <c r="V38" s="14"/>
      <c r="W38" s="14"/>
      <c r="X38" s="14"/>
    </row>
    <row r="39" spans="1:24" ht="21">
      <c r="A39" s="4"/>
      <c r="B39" s="5" t="s">
        <v>50</v>
      </c>
      <c r="C39" s="5">
        <f>C29</f>
        <v>71.93074692218835</v>
      </c>
      <c r="D39" s="10">
        <f>O29/365</f>
        <v>20389.556863663416</v>
      </c>
      <c r="E39" s="5" t="s">
        <v>49</v>
      </c>
      <c r="F39" s="10">
        <f>P29</f>
        <v>7.442188255237147</v>
      </c>
      <c r="G39" s="5" t="s">
        <v>46</v>
      </c>
      <c r="H39" s="7">
        <f>O17/365</f>
        <v>14272689.804564392</v>
      </c>
      <c r="I39" s="5" t="s">
        <v>49</v>
      </c>
      <c r="J39" s="11">
        <f>P17/365</f>
        <v>14.27268980456439</v>
      </c>
      <c r="K39" s="9" t="s">
        <v>49</v>
      </c>
      <c r="L39" s="5"/>
      <c r="M39" s="5"/>
      <c r="N39" s="5"/>
      <c r="O39" s="5"/>
      <c r="P39" s="5"/>
      <c r="Q39" s="5"/>
      <c r="R39" s="5"/>
      <c r="S39" s="14"/>
      <c r="T39" s="14"/>
      <c r="U39" s="14"/>
      <c r="V39" s="14"/>
      <c r="W39" s="14"/>
      <c r="X39" s="14"/>
    </row>
    <row r="40" spans="1:24" ht="21">
      <c r="A40" s="4"/>
      <c r="B40" s="5" t="s">
        <v>51</v>
      </c>
      <c r="C40" s="5">
        <f>C27</f>
        <v>77.40455203502938</v>
      </c>
      <c r="D40" s="10">
        <f>O27/365</f>
        <v>906123.338717972</v>
      </c>
      <c r="E40" s="5" t="s">
        <v>49</v>
      </c>
      <c r="F40" s="10">
        <f>P27</f>
        <v>330.7350186320598</v>
      </c>
      <c r="G40" s="5" t="s">
        <v>46</v>
      </c>
      <c r="H40" s="7">
        <f>O15</f>
        <v>231514513042.4419</v>
      </c>
      <c r="I40" s="5" t="s">
        <v>49</v>
      </c>
      <c r="J40" s="10">
        <f>P15/365</f>
        <v>634.2863371025805</v>
      </c>
      <c r="K40" s="5" t="s">
        <v>49</v>
      </c>
      <c r="L40" s="5"/>
      <c r="M40" s="5"/>
      <c r="N40" s="5"/>
      <c r="O40" s="5"/>
      <c r="P40" s="5"/>
      <c r="Q40" s="5"/>
      <c r="R40" s="5"/>
      <c r="S40" s="14"/>
      <c r="T40" s="14"/>
      <c r="U40" s="14"/>
      <c r="V40" s="14"/>
      <c r="W40" s="14"/>
      <c r="X40" s="14"/>
    </row>
    <row r="41" spans="1:24" ht="21">
      <c r="A41" s="4"/>
      <c r="B41" s="5" t="s">
        <v>52</v>
      </c>
      <c r="C41" s="5">
        <f>C28</f>
        <v>78.46990573329637</v>
      </c>
      <c r="D41" s="10">
        <f>O28/365</f>
        <v>1896228.7883206978</v>
      </c>
      <c r="E41" s="5" t="s">
        <v>49</v>
      </c>
      <c r="F41" s="10">
        <f>P28</f>
        <v>692.1235077370546</v>
      </c>
      <c r="G41" s="5" t="s">
        <v>46</v>
      </c>
      <c r="H41" s="7">
        <f>O16</f>
        <v>484486455415.9383</v>
      </c>
      <c r="I41" s="5" t="s">
        <v>49</v>
      </c>
      <c r="J41" s="10">
        <f>P16/365</f>
        <v>1327.3601518244884</v>
      </c>
      <c r="K41" s="5" t="s">
        <v>49</v>
      </c>
      <c r="L41" s="5"/>
      <c r="M41" s="5"/>
      <c r="N41" s="5"/>
      <c r="O41" s="5"/>
      <c r="P41" s="5"/>
      <c r="Q41" s="5"/>
      <c r="R41" s="5"/>
      <c r="S41" s="14"/>
      <c r="T41" s="14"/>
      <c r="U41" s="14"/>
      <c r="V41" s="14"/>
      <c r="W41" s="14"/>
      <c r="X41" s="14"/>
    </row>
    <row r="42" spans="1:24" ht="14.25">
      <c r="A42" s="1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2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4"/>
      <c r="T43" s="14"/>
      <c r="U43" s="14"/>
      <c r="V43" s="14"/>
      <c r="W43" s="14"/>
      <c r="X43" s="14"/>
    </row>
    <row r="44" spans="1:24" ht="2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4"/>
      <c r="T44" s="14"/>
      <c r="U44" s="14"/>
      <c r="V44" s="14"/>
      <c r="W44" s="14"/>
      <c r="X44" s="14"/>
    </row>
    <row r="45" spans="1:24" ht="2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4"/>
      <c r="T45" s="14"/>
      <c r="U45" s="14"/>
      <c r="V45" s="14"/>
      <c r="W45" s="14"/>
      <c r="X45" s="14"/>
    </row>
    <row r="46" spans="1:24" ht="2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4"/>
      <c r="T46" s="14"/>
      <c r="U46" s="14"/>
      <c r="V46" s="14"/>
      <c r="W46" s="14"/>
      <c r="X46" s="14"/>
    </row>
    <row r="47" spans="1:24" ht="2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4"/>
      <c r="T47" s="14"/>
      <c r="U47" s="14"/>
      <c r="V47" s="14"/>
      <c r="W47" s="14"/>
      <c r="X47" s="14"/>
    </row>
    <row r="48" spans="1:24" ht="2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4"/>
      <c r="T48" s="14"/>
      <c r="U48" s="14"/>
      <c r="V48" s="14"/>
      <c r="W48" s="14"/>
      <c r="X48" s="14"/>
    </row>
    <row r="49" spans="1:24" ht="2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4"/>
      <c r="T49" s="14"/>
      <c r="U49" s="14"/>
      <c r="V49" s="14"/>
      <c r="W49" s="14"/>
      <c r="X49" s="14"/>
    </row>
    <row r="50" spans="1:24" ht="2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4"/>
      <c r="T50" s="14"/>
      <c r="U50" s="14"/>
      <c r="V50" s="14"/>
      <c r="W50" s="14"/>
      <c r="X50" s="14"/>
    </row>
    <row r="51" spans="1:24" ht="2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4"/>
      <c r="T51" s="14"/>
      <c r="U51" s="14"/>
      <c r="V51" s="14"/>
      <c r="W51" s="14"/>
      <c r="X51" s="14"/>
    </row>
    <row r="52" spans="1:24" ht="2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4"/>
      <c r="T52" s="14"/>
      <c r="U52" s="14"/>
      <c r="V52" s="14"/>
      <c r="W52" s="14"/>
      <c r="X52" s="14"/>
    </row>
    <row r="53" spans="1:24" ht="2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4"/>
      <c r="T53" s="14"/>
      <c r="U53" s="14"/>
      <c r="V53" s="14"/>
      <c r="W53" s="14"/>
      <c r="X53" s="14"/>
    </row>
    <row r="54" spans="1:24" ht="2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4"/>
      <c r="T54" s="14"/>
      <c r="U54" s="14"/>
      <c r="V54" s="14"/>
      <c r="W54" s="14"/>
      <c r="X54" s="14"/>
    </row>
    <row r="55" spans="1:24" ht="2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4"/>
      <c r="T55" s="14"/>
      <c r="U55" s="14"/>
      <c r="V55" s="14"/>
      <c r="W55" s="14"/>
      <c r="X55" s="14"/>
    </row>
    <row r="56" spans="1:24" ht="2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4"/>
      <c r="T56" s="14"/>
      <c r="U56" s="14"/>
      <c r="V56" s="14"/>
      <c r="W56" s="14"/>
      <c r="X56" s="14"/>
    </row>
    <row r="57" spans="1:24" ht="2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4"/>
      <c r="T57" s="14"/>
      <c r="U57" s="14"/>
      <c r="V57" s="14"/>
      <c r="W57" s="14"/>
      <c r="X57" s="14"/>
    </row>
    <row r="58" spans="1:24" ht="2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4"/>
      <c r="T58" s="14"/>
      <c r="U58" s="14"/>
      <c r="V58" s="14"/>
      <c r="W58" s="14"/>
      <c r="X58" s="14"/>
    </row>
    <row r="59" spans="1:24" ht="2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4"/>
      <c r="T59" s="14"/>
      <c r="U59" s="14"/>
      <c r="V59" s="14"/>
      <c r="W59" s="14"/>
      <c r="X59" s="14"/>
    </row>
    <row r="60" spans="1:24" ht="2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4"/>
      <c r="T60" s="14"/>
      <c r="U60" s="14"/>
      <c r="V60" s="14"/>
      <c r="W60" s="14"/>
      <c r="X60" s="14"/>
    </row>
    <row r="61" spans="1:24" ht="2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4"/>
      <c r="T61" s="14"/>
      <c r="U61" s="14"/>
      <c r="V61" s="14"/>
      <c r="W61" s="14"/>
      <c r="X61" s="14"/>
    </row>
  </sheetData>
  <mergeCells count="10">
    <mergeCell ref="D34:G34"/>
    <mergeCell ref="H34:K34"/>
    <mergeCell ref="D35:E35"/>
    <mergeCell ref="F35:G35"/>
    <mergeCell ref="H35:I35"/>
    <mergeCell ref="J35:K35"/>
    <mergeCell ref="D36:E36"/>
    <mergeCell ref="F36:G36"/>
    <mergeCell ref="H36:I36"/>
    <mergeCell ref="J36:K36"/>
  </mergeCells>
  <conditionalFormatting sqref="N8:N9 N11:N13 N15:N17 N19:N25 N27:N29 N31:N32">
    <cfRule type="cellIs" priority="1" dxfId="0" operator="greaterThan" stopIfTrue="1">
      <formula>1</formula>
    </cfRule>
  </conditionalFormatting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